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hemea.sharepoint.com/sites/crh-Marlux-Stradus-cs-marketing/MM/Marketing/Marlux/THE CLUB/België/2023/Clubzone/"/>
    </mc:Choice>
  </mc:AlternateContent>
  <xr:revisionPtr revIDLastSave="0" documentId="8_{C1E3FE85-913A-4DF4-AF40-CF7DFC2F240D}" xr6:coauthVersionLast="47" xr6:coauthVersionMax="47" xr10:uidLastSave="{00000000-0000-0000-0000-000000000000}"/>
  <bookViews>
    <workbookView xWindow="-120" yWindow="-120" windowWidth="29040" windowHeight="15840" xr2:uid="{017C7634-A2A9-4D9D-A87F-7215477F9CAE}"/>
  </bookViews>
  <sheets>
    <sheet name="Rekentool vulvolume" sheetId="3" r:id="rId1"/>
    <sheet name="rekenblad" sheetId="1" state="hidden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1" l="1"/>
  <c r="H6" i="1"/>
  <c r="N13" i="1"/>
  <c r="E13" i="1" s="1"/>
  <c r="F13" i="1" s="1"/>
  <c r="L13" i="1"/>
  <c r="L12" i="1"/>
  <c r="N12" i="1" s="1"/>
  <c r="E12" i="1" s="1"/>
  <c r="F12" i="1" s="1"/>
  <c r="N18" i="1" l="1"/>
  <c r="E18" i="1" s="1"/>
  <c r="F18" i="1" s="1"/>
  <c r="H13" i="1"/>
  <c r="H14" i="1"/>
  <c r="H15" i="1"/>
  <c r="H12" i="1"/>
  <c r="H18" i="1" l="1"/>
  <c r="F10" i="3" s="1"/>
  <c r="F7" i="3"/>
  <c r="F8" i="3"/>
  <c r="G6" i="1"/>
  <c r="G18" i="1" s="1"/>
  <c r="L29" i="1"/>
  <c r="M29" i="1"/>
  <c r="L28" i="1"/>
  <c r="N28" i="1" s="1"/>
  <c r="E28" i="1" s="1"/>
  <c r="F28" i="1" s="1"/>
  <c r="H28" i="1" s="1"/>
  <c r="M28" i="1"/>
  <c r="L31" i="1"/>
  <c r="L30" i="1"/>
  <c r="N30" i="1"/>
  <c r="E30" i="1"/>
  <c r="F30" i="1"/>
  <c r="H30" i="1" s="1"/>
  <c r="L24" i="1"/>
  <c r="L19" i="1"/>
  <c r="N19" i="1"/>
  <c r="E19" i="1" s="1"/>
  <c r="F19" i="1" s="1"/>
  <c r="H19" i="1" s="1"/>
  <c r="F11" i="3" s="1"/>
  <c r="L21" i="1"/>
  <c r="N21" i="1" s="1"/>
  <c r="E21" i="1" s="1"/>
  <c r="F21" i="1" s="1"/>
  <c r="H21" i="1" s="1"/>
  <c r="L20" i="1"/>
  <c r="L11" i="1"/>
  <c r="N11" i="1"/>
  <c r="E11" i="1"/>
  <c r="F11" i="1" s="1"/>
  <c r="H11" i="1" s="1"/>
  <c r="L32" i="1"/>
  <c r="N32" i="1"/>
  <c r="E32" i="1"/>
  <c r="F32" i="1" s="1"/>
  <c r="H32" i="1" s="1"/>
  <c r="M25" i="1"/>
  <c r="L27" i="1"/>
  <c r="N27" i="1"/>
  <c r="E27" i="1" s="1"/>
  <c r="F27" i="1" s="1"/>
  <c r="H27" i="1" s="1"/>
  <c r="L26" i="1"/>
  <c r="N26" i="1"/>
  <c r="E26" i="1" s="1"/>
  <c r="F26" i="1" s="1"/>
  <c r="H26" i="1" s="1"/>
  <c r="L25" i="1"/>
  <c r="N25" i="1"/>
  <c r="E25" i="1" s="1"/>
  <c r="F25" i="1" s="1"/>
  <c r="H25" i="1" s="1"/>
  <c r="L23" i="1"/>
  <c r="N31" i="1"/>
  <c r="E31" i="1" s="1"/>
  <c r="F31" i="1" s="1"/>
  <c r="H31" i="1" s="1"/>
  <c r="N29" i="1"/>
  <c r="E29" i="1" s="1"/>
  <c r="F29" i="1" s="1"/>
  <c r="H29" i="1" s="1"/>
  <c r="N24" i="1"/>
  <c r="E24" i="1" s="1"/>
  <c r="F24" i="1" s="1"/>
  <c r="H24" i="1" s="1"/>
  <c r="N23" i="1"/>
  <c r="E23" i="1"/>
  <c r="F23" i="1" s="1"/>
  <c r="H23" i="1" s="1"/>
  <c r="N20" i="1"/>
  <c r="E20" i="1"/>
  <c r="F20" i="1"/>
  <c r="H20" i="1" s="1"/>
  <c r="F12" i="3" s="1"/>
  <c r="E16" i="1"/>
  <c r="F16" i="1" s="1"/>
  <c r="H16" i="1" s="1"/>
  <c r="N15" i="1"/>
  <c r="N14" i="1"/>
  <c r="E10" i="1"/>
  <c r="F10" i="1" s="1"/>
  <c r="H10" i="1" s="1"/>
  <c r="E9" i="1"/>
  <c r="F9" i="1"/>
  <c r="H9" i="1" s="1"/>
  <c r="L22" i="1"/>
  <c r="N22" i="1" s="1"/>
  <c r="E22" i="1" s="1"/>
  <c r="F22" i="1" s="1"/>
  <c r="H22" i="1" s="1"/>
  <c r="M8" i="1"/>
  <c r="N8" i="1" s="1"/>
  <c r="E8" i="1" s="1"/>
  <c r="F8" i="1" s="1"/>
  <c r="H8" i="1" s="1"/>
  <c r="L8" i="1"/>
  <c r="L7" i="1"/>
  <c r="N7" i="1"/>
  <c r="E7" i="1"/>
  <c r="F7" i="1"/>
  <c r="H7" i="1" s="1"/>
  <c r="F4" i="3" s="1"/>
  <c r="N17" i="1"/>
  <c r="E17" i="1"/>
  <c r="F17" i="1" s="1"/>
  <c r="H17" i="1" s="1"/>
  <c r="F15" i="3" l="1"/>
  <c r="F18" i="3"/>
  <c r="F13" i="3"/>
  <c r="F9" i="3"/>
  <c r="F20" i="3"/>
  <c r="F6" i="3"/>
  <c r="F5" i="3"/>
  <c r="F21" i="3"/>
  <c r="F14" i="3"/>
  <c r="F16" i="3"/>
  <c r="F17" i="3"/>
  <c r="F19" i="3"/>
  <c r="G26" i="1"/>
  <c r="G13" i="1"/>
  <c r="G12" i="1"/>
  <c r="G32" i="1"/>
  <c r="G29" i="1"/>
  <c r="G30" i="1"/>
  <c r="G20" i="1"/>
  <c r="G23" i="1"/>
  <c r="G27" i="1"/>
  <c r="G10" i="1"/>
  <c r="G17" i="1"/>
  <c r="G22" i="1"/>
  <c r="G9" i="1"/>
  <c r="G25" i="1"/>
  <c r="G7" i="1"/>
  <c r="G16" i="1"/>
  <c r="G24" i="1"/>
  <c r="G11" i="1"/>
  <c r="G28" i="1"/>
  <c r="G19" i="1"/>
  <c r="G8" i="1"/>
  <c r="G21" i="1"/>
  <c r="G31" i="1"/>
</calcChain>
</file>

<file path=xl/sharedStrings.xml><?xml version="1.0" encoding="utf-8"?>
<sst xmlns="http://schemas.openxmlformats.org/spreadsheetml/2006/main" count="116" uniqueCount="62">
  <si>
    <t>Aantal m²</t>
  </si>
  <si>
    <t>Formaat</t>
  </si>
  <si>
    <t>Aantal stenen per m²</t>
  </si>
  <si>
    <t>% waterdoorlaat-baarheid</t>
  </si>
  <si>
    <t>% begroeibaar grasoppervlak</t>
  </si>
  <si>
    <t>Vulvolume
(in m³)</t>
  </si>
  <si>
    <t>Draino</t>
  </si>
  <si>
    <t>22x11x8</t>
  </si>
  <si>
    <t>10,30%</t>
  </si>
  <si>
    <t>-</t>
  </si>
  <si>
    <t>22x11x10</t>
  </si>
  <si>
    <t>Hydro Brick</t>
  </si>
  <si>
    <t>20x6.7x8</t>
  </si>
  <si>
    <t>Hydro Store+</t>
  </si>
  <si>
    <r>
      <t>&gt; 5,4 x 10</t>
    </r>
    <r>
      <rPr>
        <vertAlign val="superscript"/>
        <sz val="10"/>
        <color theme="1"/>
        <rFont val="Verdana"/>
        <family val="2"/>
      </rPr>
      <t>-05</t>
    </r>
    <r>
      <rPr>
        <sz val="10"/>
        <color theme="1"/>
        <rFont val="Verdana"/>
        <family val="2"/>
      </rPr>
      <t xml:space="preserve"> m/s</t>
    </r>
    <r>
      <rPr>
        <vertAlign val="superscript"/>
        <sz val="10"/>
        <color theme="1"/>
        <rFont val="Verdana"/>
        <family val="2"/>
      </rPr>
      <t>(1)</t>
    </r>
  </si>
  <si>
    <t>22x22x8</t>
  </si>
  <si>
    <t>Ecoroc</t>
  </si>
  <si>
    <t>15x15x8</t>
  </si>
  <si>
    <t>Hydro Lineo 22</t>
  </si>
  <si>
    <t>30x10x8</t>
  </si>
  <si>
    <t>Hydro Lineo 40</t>
  </si>
  <si>
    <t>Hydro Lineo XL 25</t>
  </si>
  <si>
    <t>60x30x16</t>
  </si>
  <si>
    <t>Hydro Lineo XL 50</t>
  </si>
  <si>
    <t>GBT Hydro Lineo</t>
  </si>
  <si>
    <t>30x30x10</t>
  </si>
  <si>
    <t>GBT 60x40x10 VLAK</t>
  </si>
  <si>
    <t>60x40x10</t>
  </si>
  <si>
    <t>GBT 60x40x12 VLAK</t>
  </si>
  <si>
    <t>60x40x12</t>
  </si>
  <si>
    <t>GBT 60x40x12 GROEF</t>
  </si>
  <si>
    <t>GBT Virage</t>
  </si>
  <si>
    <t>30x30x12</t>
  </si>
  <si>
    <t>GBT Mirum</t>
  </si>
  <si>
    <r>
      <rPr>
        <vertAlign val="superscript"/>
        <sz val="10"/>
        <color theme="1"/>
        <rFont val="Verdana"/>
        <family val="2"/>
      </rPr>
      <t>(1)</t>
    </r>
    <r>
      <rPr>
        <sz val="10"/>
        <color theme="1"/>
        <rFont val="Verdana"/>
        <family val="2"/>
      </rPr>
      <t xml:space="preserve"> Percentage waterdoorlaatbaarheid is hier niet van toepassing, minimaal debiet van 5,4 x 10</t>
    </r>
    <r>
      <rPr>
        <vertAlign val="superscript"/>
        <sz val="10"/>
        <color theme="1"/>
        <rFont val="Verdana"/>
        <family val="2"/>
      </rPr>
      <t>-05</t>
    </r>
    <r>
      <rPr>
        <sz val="10"/>
        <color theme="1"/>
        <rFont val="Verdana"/>
        <family val="2"/>
      </rPr>
      <t xml:space="preserve"> m/s.</t>
    </r>
  </si>
  <si>
    <t>STRADUS</t>
  </si>
  <si>
    <t>MARLUX</t>
  </si>
  <si>
    <t xml:space="preserve">formaat
</t>
  </si>
  <si>
    <t xml:space="preserve"># stenen/m²
</t>
  </si>
  <si>
    <t>vulvolume/steen (in cm³)</t>
  </si>
  <si>
    <t>vulvolume per m² (in m³)</t>
  </si>
  <si>
    <t>vulvolume voor onderstaande aantal m²</t>
  </si>
  <si>
    <t>volume rastermaat</t>
  </si>
  <si>
    <t>volume steen</t>
  </si>
  <si>
    <t>op te vullen volume</t>
  </si>
  <si>
    <t>Pluvio</t>
  </si>
  <si>
    <t>raming (14.3% van opp x h)</t>
  </si>
  <si>
    <t>HydroStore+</t>
  </si>
  <si>
    <t>Square</t>
  </si>
  <si>
    <t>60x30x10</t>
  </si>
  <si>
    <t>afhankelijk van het verband</t>
  </si>
  <si>
    <t>Square Cross</t>
  </si>
  <si>
    <t>raming (12.8% van opp x h)</t>
  </si>
  <si>
    <t>Passeo</t>
  </si>
  <si>
    <t>20x16.5x10</t>
  </si>
  <si>
    <t>Hydro Lineo 8d 22</t>
  </si>
  <si>
    <t>Hydro Lineo 8d 40</t>
  </si>
  <si>
    <t>30x10x10</t>
  </si>
  <si>
    <t>GBT ruitmotief</t>
  </si>
  <si>
    <t>20x20x8</t>
  </si>
  <si>
    <t>GBT lijnmotief</t>
  </si>
  <si>
    <t>GBT Squares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</si>
</sst>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0_-;\-* #,##0.000_-;_-* &quot;-&quot;??_-;_-@_-"/>
    <numFmt numFmtId="165" formatCode="#,##0&quot; m²&quot;"/>
    <numFmt numFmtId="166" formatCode="#,##0.00&quot; m³&quot;_ ;\-#,##0.00&quot; m³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vertAlign val="superscript"/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ck">
        <color theme="0"/>
      </top>
      <bottom style="thick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auto="1"/>
      </right>
      <top style="thick">
        <color theme="0"/>
      </top>
      <bottom/>
      <diagonal/>
    </border>
    <border>
      <left style="thin">
        <color auto="1"/>
      </left>
      <right style="thin">
        <color auto="1"/>
      </right>
      <top style="thick">
        <color theme="0"/>
      </top>
      <bottom/>
      <diagonal/>
    </border>
    <border>
      <left style="thin">
        <color auto="1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auto="1"/>
      </right>
      <top/>
      <bottom style="thick">
        <color theme="0"/>
      </bottom>
      <diagonal/>
    </border>
    <border>
      <left style="thin">
        <color auto="1"/>
      </left>
      <right style="thin">
        <color auto="1"/>
      </right>
      <top/>
      <bottom style="thick">
        <color theme="0"/>
      </bottom>
      <diagonal/>
    </border>
    <border>
      <left style="thin">
        <color auto="1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auto="1"/>
      </right>
      <top style="thick">
        <color theme="0"/>
      </top>
      <bottom style="thick">
        <color theme="0"/>
      </bottom>
      <diagonal/>
    </border>
    <border>
      <left style="thin">
        <color auto="1"/>
      </left>
      <right style="thin">
        <color auto="1"/>
      </right>
      <top style="thick">
        <color theme="0"/>
      </top>
      <bottom style="thick">
        <color theme="0"/>
      </bottom>
      <diagonal/>
    </border>
    <border>
      <left style="thin">
        <color auto="1"/>
      </left>
      <right style="thin">
        <color theme="0"/>
      </right>
      <top style="thick">
        <color theme="0"/>
      </top>
      <bottom style="thick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8" xfId="0" applyBorder="1"/>
    <xf numFmtId="0" fontId="0" fillId="0" borderId="10" xfId="0" applyBorder="1"/>
    <xf numFmtId="0" fontId="0" fillId="0" borderId="5" xfId="0" applyBorder="1"/>
    <xf numFmtId="0" fontId="0" fillId="0" borderId="11" xfId="0" applyBorder="1"/>
    <xf numFmtId="0" fontId="0" fillId="0" borderId="12" xfId="0" applyBorder="1"/>
    <xf numFmtId="43" fontId="0" fillId="0" borderId="8" xfId="1" applyFont="1" applyBorder="1"/>
    <xf numFmtId="164" fontId="0" fillId="0" borderId="9" xfId="1" applyNumberFormat="1" applyFont="1" applyBorder="1"/>
    <xf numFmtId="43" fontId="0" fillId="0" borderId="10" xfId="1" applyFont="1" applyBorder="1"/>
    <xf numFmtId="43" fontId="0" fillId="0" borderId="5" xfId="1" applyFont="1" applyBorder="1"/>
    <xf numFmtId="164" fontId="0" fillId="0" borderId="0" xfId="1" applyNumberFormat="1" applyFont="1" applyBorder="1"/>
    <xf numFmtId="43" fontId="0" fillId="0" borderId="11" xfId="1" applyFont="1" applyBorder="1"/>
    <xf numFmtId="43" fontId="0" fillId="0" borderId="12" xfId="1" applyFont="1" applyBorder="1"/>
    <xf numFmtId="164" fontId="0" fillId="0" borderId="13" xfId="1" applyNumberFormat="1" applyFont="1" applyBorder="1"/>
    <xf numFmtId="43" fontId="0" fillId="0" borderId="14" xfId="1" applyFont="1" applyBorder="1"/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1" xfId="0" applyFill="1" applyBorder="1" applyAlignment="1">
      <alignment wrapText="1"/>
    </xf>
    <xf numFmtId="0" fontId="3" fillId="0" borderId="0" xfId="0" applyFont="1"/>
    <xf numFmtId="0" fontId="2" fillId="4" borderId="15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9" fontId="3" fillId="3" borderId="23" xfId="2" applyFont="1" applyFill="1" applyBorder="1" applyAlignment="1" applyProtection="1">
      <alignment horizontal="center" vertical="center"/>
    </xf>
    <xf numFmtId="9" fontId="3" fillId="3" borderId="23" xfId="2" quotePrefix="1" applyFont="1" applyFill="1" applyBorder="1" applyAlignment="1" applyProtection="1">
      <alignment horizontal="center" vertical="center"/>
    </xf>
    <xf numFmtId="166" fontId="3" fillId="3" borderId="24" xfId="1" applyNumberFormat="1" applyFont="1" applyFill="1" applyBorder="1" applyAlignment="1" applyProtection="1">
      <alignment horizontal="right" vertical="center"/>
    </xf>
    <xf numFmtId="0" fontId="3" fillId="0" borderId="0" xfId="0" applyFont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9" fontId="3" fillId="3" borderId="26" xfId="2" applyFont="1" applyFill="1" applyBorder="1" applyAlignment="1" applyProtection="1">
      <alignment horizontal="center" vertical="center"/>
    </xf>
    <xf numFmtId="9" fontId="3" fillId="3" borderId="26" xfId="2" quotePrefix="1" applyFont="1" applyFill="1" applyBorder="1" applyAlignment="1" applyProtection="1">
      <alignment horizontal="center" vertical="center"/>
    </xf>
    <xf numFmtId="166" fontId="3" fillId="3" borderId="27" xfId="1" applyNumberFormat="1" applyFont="1" applyFill="1" applyBorder="1" applyAlignment="1" applyProtection="1">
      <alignment horizontal="right" vertical="center"/>
    </xf>
    <xf numFmtId="10" fontId="3" fillId="3" borderId="23" xfId="2" applyNumberFormat="1" applyFont="1" applyFill="1" applyBorder="1" applyAlignment="1" applyProtection="1">
      <alignment horizontal="center" vertical="center"/>
    </xf>
    <xf numFmtId="10" fontId="3" fillId="3" borderId="26" xfId="2" applyNumberFormat="1" applyFont="1" applyFill="1" applyBorder="1" applyAlignment="1" applyProtection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10" fontId="3" fillId="3" borderId="29" xfId="2" applyNumberFormat="1" applyFont="1" applyFill="1" applyBorder="1" applyAlignment="1" applyProtection="1">
      <alignment horizontal="center" vertical="center"/>
    </xf>
    <xf numFmtId="166" fontId="3" fillId="3" borderId="30" xfId="1" applyNumberFormat="1" applyFont="1" applyFill="1" applyBorder="1" applyAlignment="1" applyProtection="1">
      <alignment horizontal="right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0" fontId="3" fillId="3" borderId="3" xfId="2" applyNumberFormat="1" applyFont="1" applyFill="1" applyBorder="1" applyAlignment="1" applyProtection="1">
      <alignment horizontal="center" vertical="center"/>
    </xf>
    <xf numFmtId="166" fontId="3" fillId="3" borderId="31" xfId="1" applyNumberFormat="1" applyFont="1" applyFill="1" applyBorder="1" applyAlignment="1" applyProtection="1">
      <alignment horizontal="right" vertical="center"/>
    </xf>
    <xf numFmtId="165" fontId="3" fillId="5" borderId="15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1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left" vertical="center" wrapText="1"/>
    </xf>
    <xf numFmtId="0" fontId="5" fillId="6" borderId="21" xfId="0" applyFont="1" applyFill="1" applyBorder="1" applyAlignment="1">
      <alignment horizontal="left" vertical="center"/>
    </xf>
    <xf numFmtId="0" fontId="5" fillId="6" borderId="20" xfId="0" applyFont="1" applyFill="1" applyBorder="1" applyAlignment="1">
      <alignment horizontal="left" vertical="center"/>
    </xf>
    <xf numFmtId="0" fontId="5" fillId="6" borderId="19" xfId="0" applyFont="1" applyFill="1" applyBorder="1" applyAlignment="1">
      <alignment horizontal="left" vertical="center"/>
    </xf>
    <xf numFmtId="0" fontId="5" fillId="6" borderId="17" xfId="0" applyFont="1" applyFill="1" applyBorder="1" applyAlignment="1">
      <alignment horizontal="left" vertical="center"/>
    </xf>
    <xf numFmtId="10" fontId="3" fillId="7" borderId="3" xfId="2" applyNumberFormat="1" applyFont="1" applyFill="1" applyBorder="1" applyAlignment="1" applyProtection="1">
      <alignment horizontal="center" vertical="center"/>
    </xf>
    <xf numFmtId="9" fontId="3" fillId="7" borderId="26" xfId="2" applyFont="1" applyFill="1" applyBorder="1" applyAlignment="1" applyProtection="1">
      <alignment horizontal="center" vertical="center"/>
    </xf>
    <xf numFmtId="0" fontId="0" fillId="2" borderId="0" xfId="0" applyFill="1" applyAlignment="1">
      <alignment wrapText="1"/>
    </xf>
    <xf numFmtId="43" fontId="0" fillId="0" borderId="0" xfId="1" applyFont="1" applyBorder="1"/>
    <xf numFmtId="0" fontId="0" fillId="3" borderId="0" xfId="0" applyFill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1"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006FA1"/>
      <color rgb="FFC9E9E2"/>
      <color rgb="FF7DDDFF"/>
      <color rgb="FF00B0F0"/>
      <color rgb="FFB2E2B8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crh-Marlux-Stradus-cs-marketing/MM/Marketing/Stradus/COMMUNICATIE%20EXTERN/2023/2023xx_brochure%20WBS/New%20Microsoft%20Excel%20Work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ADUS NL (2)"/>
      <sheetName val="Sheet1"/>
    </sheetNames>
    <sheetDataSet>
      <sheetData sheetId="0">
        <row r="2">
          <cell r="F2">
            <v>100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3F2EC-7A21-4B9A-891C-AA415449F355}">
  <dimension ref="A2:F23"/>
  <sheetViews>
    <sheetView showGridLines="0" tabSelected="1" zoomScale="85" zoomScaleNormal="8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F2" sqref="F2"/>
    </sheetView>
  </sheetViews>
  <sheetFormatPr defaultColWidth="9.140625" defaultRowHeight="12.75" x14ac:dyDescent="0.2"/>
  <cols>
    <col min="1" max="1" width="30.7109375" style="27" customWidth="1"/>
    <col min="2" max="3" width="19.28515625" style="27" customWidth="1"/>
    <col min="4" max="4" width="20.5703125" style="27" customWidth="1"/>
    <col min="5" max="6" width="19.28515625" style="27" customWidth="1"/>
    <col min="7" max="16384" width="9.140625" style="27"/>
  </cols>
  <sheetData>
    <row r="2" spans="1:6" ht="34.5" customHeight="1" x14ac:dyDescent="0.2">
      <c r="E2" s="28" t="s">
        <v>0</v>
      </c>
      <c r="F2" s="50">
        <v>300</v>
      </c>
    </row>
    <row r="3" spans="1:6" ht="29.25" customHeight="1" thickBot="1" x14ac:dyDescent="0.25">
      <c r="B3" s="51" t="s">
        <v>1</v>
      </c>
      <c r="C3" s="51" t="s">
        <v>2</v>
      </c>
      <c r="D3" s="52" t="s">
        <v>3</v>
      </c>
      <c r="E3" s="52" t="s">
        <v>4</v>
      </c>
      <c r="F3" s="52" t="s">
        <v>5</v>
      </c>
    </row>
    <row r="4" spans="1:6" s="34" customFormat="1" ht="20.100000000000001" customHeight="1" thickTop="1" x14ac:dyDescent="0.25">
      <c r="A4" s="53" t="s">
        <v>6</v>
      </c>
      <c r="B4" s="29" t="s">
        <v>7</v>
      </c>
      <c r="C4" s="30">
        <v>41</v>
      </c>
      <c r="D4" s="31" t="s">
        <v>8</v>
      </c>
      <c r="E4" s="32" t="s">
        <v>9</v>
      </c>
      <c r="F4" s="33">
        <f>rekenblad!H7</f>
        <v>3.2469048000000016</v>
      </c>
    </row>
    <row r="5" spans="1:6" s="34" customFormat="1" ht="20.100000000000001" customHeight="1" thickBot="1" x14ac:dyDescent="0.3">
      <c r="A5" s="54"/>
      <c r="B5" s="35" t="s">
        <v>10</v>
      </c>
      <c r="C5" s="36">
        <v>41</v>
      </c>
      <c r="D5" s="37" t="s">
        <v>8</v>
      </c>
      <c r="E5" s="38" t="s">
        <v>9</v>
      </c>
      <c r="F5" s="39">
        <f>rekenblad!H8</f>
        <v>4.0586310000000037</v>
      </c>
    </row>
    <row r="6" spans="1:6" s="34" customFormat="1" ht="20.100000000000001" customHeight="1" thickTop="1" thickBot="1" x14ac:dyDescent="0.3">
      <c r="A6" s="56" t="s">
        <v>11</v>
      </c>
      <c r="B6" s="35" t="s">
        <v>12</v>
      </c>
      <c r="C6" s="36">
        <v>74.63</v>
      </c>
      <c r="D6" s="37">
        <v>0.1153</v>
      </c>
      <c r="E6" s="38" t="s">
        <v>9</v>
      </c>
      <c r="F6" s="39">
        <f>rekenblad!H11</f>
        <v>2.9092938269999995</v>
      </c>
    </row>
    <row r="7" spans="1:6" s="34" customFormat="1" ht="20.100000000000001" customHeight="1" thickTop="1" x14ac:dyDescent="0.25">
      <c r="A7" s="53" t="s">
        <v>13</v>
      </c>
      <c r="B7" s="46" t="s">
        <v>7</v>
      </c>
      <c r="C7" s="47">
        <v>41</v>
      </c>
      <c r="D7" s="58" t="s">
        <v>14</v>
      </c>
      <c r="E7" s="32" t="s">
        <v>9</v>
      </c>
      <c r="F7" s="49">
        <f>rekenblad!H12</f>
        <v>0.97015020000000018</v>
      </c>
    </row>
    <row r="8" spans="1:6" s="34" customFormat="1" ht="20.100000000000001" customHeight="1" thickBot="1" x14ac:dyDescent="0.3">
      <c r="A8" s="54"/>
      <c r="B8" s="35" t="s">
        <v>15</v>
      </c>
      <c r="C8" s="36">
        <v>20.5</v>
      </c>
      <c r="D8" s="59" t="s">
        <v>14</v>
      </c>
      <c r="E8" s="38" t="s">
        <v>9</v>
      </c>
      <c r="F8" s="39">
        <f>rekenblad!H13</f>
        <v>0.64191854999999975</v>
      </c>
    </row>
    <row r="9" spans="1:6" s="34" customFormat="1" ht="20.100000000000001" customHeight="1" thickTop="1" thickBot="1" x14ac:dyDescent="0.3">
      <c r="A9" s="56" t="s">
        <v>16</v>
      </c>
      <c r="B9" s="35" t="s">
        <v>17</v>
      </c>
      <c r="C9" s="36">
        <v>44.44</v>
      </c>
      <c r="D9" s="41">
        <v>0.128</v>
      </c>
      <c r="E9" s="38" t="s">
        <v>9</v>
      </c>
      <c r="F9" s="39">
        <f>rekenblad!H16</f>
        <v>3.1650168000000001</v>
      </c>
    </row>
    <row r="10" spans="1:6" s="34" customFormat="1" ht="20.100000000000001" customHeight="1" thickTop="1" x14ac:dyDescent="0.25">
      <c r="A10" s="55" t="s">
        <v>18</v>
      </c>
      <c r="B10" s="29" t="s">
        <v>19</v>
      </c>
      <c r="C10" s="30">
        <v>33.33</v>
      </c>
      <c r="D10" s="40">
        <v>0.18</v>
      </c>
      <c r="E10" s="40">
        <v>0.22</v>
      </c>
      <c r="F10" s="33">
        <f>rekenblad!H18</f>
        <v>5.0482951200000006</v>
      </c>
    </row>
    <row r="11" spans="1:6" s="34" customFormat="1" ht="20.100000000000001" customHeight="1" x14ac:dyDescent="0.25">
      <c r="A11" s="57" t="s">
        <v>20</v>
      </c>
      <c r="B11" s="46" t="s">
        <v>19</v>
      </c>
      <c r="C11" s="47">
        <v>33.33</v>
      </c>
      <c r="D11" s="48">
        <v>0.34</v>
      </c>
      <c r="E11" s="48">
        <v>0.4</v>
      </c>
      <c r="F11" s="49">
        <f>rekenblad!H19</f>
        <v>8.6431356000000008</v>
      </c>
    </row>
    <row r="12" spans="1:6" s="34" customFormat="1" ht="20.100000000000001" hidden="1" customHeight="1" x14ac:dyDescent="0.25">
      <c r="A12" s="57" t="s">
        <v>18</v>
      </c>
      <c r="B12" s="46" t="s">
        <v>19</v>
      </c>
      <c r="C12" s="47">
        <v>33.33</v>
      </c>
      <c r="D12" s="48">
        <v>0.18</v>
      </c>
      <c r="E12" s="48">
        <v>0.22</v>
      </c>
      <c r="F12" s="49">
        <f>rekenblad!H20</f>
        <v>5.3994600000000004</v>
      </c>
    </row>
    <row r="13" spans="1:6" s="34" customFormat="1" ht="20.100000000000001" hidden="1" customHeight="1" x14ac:dyDescent="0.25">
      <c r="A13" s="57" t="s">
        <v>20</v>
      </c>
      <c r="B13" s="46" t="s">
        <v>19</v>
      </c>
      <c r="C13" s="47">
        <v>33.33</v>
      </c>
      <c r="D13" s="48">
        <v>0.34</v>
      </c>
      <c r="E13" s="48">
        <v>0.4</v>
      </c>
      <c r="F13" s="49">
        <f>rekenblad!H21</f>
        <v>9.5690430000000006</v>
      </c>
    </row>
    <row r="14" spans="1:6" s="34" customFormat="1" ht="20.100000000000001" customHeight="1" x14ac:dyDescent="0.25">
      <c r="A14" s="57" t="s">
        <v>21</v>
      </c>
      <c r="B14" s="46" t="s">
        <v>22</v>
      </c>
      <c r="C14" s="47">
        <v>5.55</v>
      </c>
      <c r="D14" s="48">
        <v>0.17349999999999999</v>
      </c>
      <c r="E14" s="48">
        <v>0.17349999999999999</v>
      </c>
      <c r="F14" s="49">
        <f>rekenblad!H22</f>
        <v>9.0260715599999966</v>
      </c>
    </row>
    <row r="15" spans="1:6" s="34" customFormat="1" ht="20.100000000000001" customHeight="1" thickBot="1" x14ac:dyDescent="0.3">
      <c r="A15" s="54" t="s">
        <v>23</v>
      </c>
      <c r="B15" s="35" t="s">
        <v>22</v>
      </c>
      <c r="C15" s="36">
        <v>5.55</v>
      </c>
      <c r="D15" s="41">
        <v>0.3175</v>
      </c>
      <c r="E15" s="41">
        <v>0.4113</v>
      </c>
      <c r="F15" s="39">
        <f>rekenblad!H23</f>
        <v>16.977497175</v>
      </c>
    </row>
    <row r="16" spans="1:6" s="34" customFormat="1" ht="20.100000000000001" customHeight="1" thickTop="1" thickBot="1" x14ac:dyDescent="0.3">
      <c r="A16" s="56" t="s">
        <v>24</v>
      </c>
      <c r="B16" s="42" t="s">
        <v>25</v>
      </c>
      <c r="C16" s="43">
        <v>11.11</v>
      </c>
      <c r="D16" s="44">
        <v>0.3</v>
      </c>
      <c r="E16" s="44">
        <v>0.4</v>
      </c>
      <c r="F16" s="45">
        <f>rekenblad!H24</f>
        <v>9.5621803529999987</v>
      </c>
    </row>
    <row r="17" spans="1:6" s="34" customFormat="1" ht="20.100000000000001" customHeight="1" thickTop="1" x14ac:dyDescent="0.25">
      <c r="A17" s="55" t="s">
        <v>26</v>
      </c>
      <c r="B17" s="29" t="s">
        <v>27</v>
      </c>
      <c r="C17" s="30">
        <v>4.17</v>
      </c>
      <c r="D17" s="40">
        <v>0.40100000000000002</v>
      </c>
      <c r="E17" s="40">
        <v>0.40100000000000002</v>
      </c>
      <c r="F17" s="33">
        <f>rekenblad!H25</f>
        <v>11.978678407500002</v>
      </c>
    </row>
    <row r="18" spans="1:6" s="34" customFormat="1" ht="20.100000000000001" customHeight="1" x14ac:dyDescent="0.25">
      <c r="A18" s="57" t="s">
        <v>28</v>
      </c>
      <c r="B18" s="46" t="s">
        <v>29</v>
      </c>
      <c r="C18" s="47">
        <v>4.17</v>
      </c>
      <c r="D18" s="48">
        <v>0.40100000000000002</v>
      </c>
      <c r="E18" s="48">
        <v>0.40100000000000002</v>
      </c>
      <c r="F18" s="49">
        <f>rekenblad!H26</f>
        <v>14.374414089</v>
      </c>
    </row>
    <row r="19" spans="1:6" s="34" customFormat="1" ht="20.100000000000001" customHeight="1" thickBot="1" x14ac:dyDescent="0.3">
      <c r="A19" s="54" t="s">
        <v>30</v>
      </c>
      <c r="B19" s="35" t="s">
        <v>29</v>
      </c>
      <c r="C19" s="36">
        <v>4.17</v>
      </c>
      <c r="D19" s="41">
        <v>0.40100000000000002</v>
      </c>
      <c r="E19" s="41">
        <v>0.66100000000000003</v>
      </c>
      <c r="F19" s="39">
        <f>rekenblad!H27</f>
        <v>15.446149542000002</v>
      </c>
    </row>
    <row r="20" spans="1:6" s="34" customFormat="1" ht="20.100000000000001" customHeight="1" thickTop="1" thickBot="1" x14ac:dyDescent="0.3">
      <c r="A20" s="56" t="s">
        <v>31</v>
      </c>
      <c r="B20" s="42" t="s">
        <v>32</v>
      </c>
      <c r="C20" s="43">
        <v>11.11</v>
      </c>
      <c r="D20" s="44">
        <v>0.35</v>
      </c>
      <c r="E20" s="44">
        <v>0.46</v>
      </c>
      <c r="F20" s="45">
        <f>rekenblad!H31</f>
        <v>13.828497012</v>
      </c>
    </row>
    <row r="21" spans="1:6" s="34" customFormat="1" ht="20.100000000000001" customHeight="1" thickTop="1" thickBot="1" x14ac:dyDescent="0.3">
      <c r="A21" s="56" t="s">
        <v>33</v>
      </c>
      <c r="B21" s="42" t="s">
        <v>29</v>
      </c>
      <c r="C21" s="43">
        <v>4.17</v>
      </c>
      <c r="D21" s="44">
        <v>0.31900000000000001</v>
      </c>
      <c r="E21" s="44">
        <v>0.48</v>
      </c>
      <c r="F21" s="45">
        <f>rekenblad!H32</f>
        <v>12.771870579000002</v>
      </c>
    </row>
    <row r="22" spans="1:6" ht="13.5" thickTop="1" x14ac:dyDescent="0.2"/>
    <row r="23" spans="1:6" ht="15" x14ac:dyDescent="0.2">
      <c r="B23" s="27" t="s">
        <v>34</v>
      </c>
    </row>
  </sheetData>
  <sheetProtection algorithmName="SHA-512" hashValue="fSMKAgeGX+SzZvIyKr4thUVFmLS5Eq5LcJiWEegxFxyrHAmCiXhOvsbEXRQ+hWHJPtR3NTkDjgvspEKHZZ/BoA==" saltValue="0dt2vKQF7GmPWWtjw+i4ZQ==" spinCount="100000" sheet="1" selectLockedCells="1"/>
  <conditionalFormatting sqref="F2">
    <cfRule type="notContainsBlanks" dxfId="0" priority="2">
      <formula>LEN(TRIM(F2))&gt;0</formula>
    </cfRule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F155-EBF9-4228-A5D5-92D5A1EBF127}">
  <dimension ref="A4:N32"/>
  <sheetViews>
    <sheetView showGridLines="0" workbookViewId="0">
      <pane xSplit="1" ySplit="5" topLeftCell="B15" activePane="bottomRight" state="frozen"/>
      <selection pane="topRight" activeCell="B1" sqref="B1"/>
      <selection pane="bottomLeft" activeCell="A6" sqref="A6"/>
      <selection pane="bottomRight" activeCell="H18" sqref="H18"/>
    </sheetView>
  </sheetViews>
  <sheetFormatPr defaultRowHeight="15" x14ac:dyDescent="0.25"/>
  <cols>
    <col min="1" max="1" width="19.42578125" bestFit="1" customWidth="1"/>
    <col min="2" max="2" width="10.5703125" bestFit="1" customWidth="1"/>
    <col min="3" max="3" width="3.5703125" customWidth="1"/>
    <col min="4" max="4" width="11.85546875" bestFit="1" customWidth="1"/>
    <col min="5" max="5" width="16.42578125" bestFit="1" customWidth="1"/>
    <col min="6" max="6" width="16.7109375" customWidth="1"/>
    <col min="7" max="9" width="26" customWidth="1"/>
    <col min="12" max="14" width="15.7109375" customWidth="1"/>
  </cols>
  <sheetData>
    <row r="4" spans="1:14" x14ac:dyDescent="0.25">
      <c r="G4" t="s">
        <v>35</v>
      </c>
      <c r="H4" t="s">
        <v>36</v>
      </c>
    </row>
    <row r="5" spans="1:14" ht="29.25" customHeight="1" x14ac:dyDescent="0.25">
      <c r="B5" s="8" t="s">
        <v>37</v>
      </c>
      <c r="C5" s="9"/>
      <c r="D5" s="7" t="s">
        <v>38</v>
      </c>
      <c r="E5" s="7" t="s">
        <v>39</v>
      </c>
      <c r="F5" s="7" t="s">
        <v>40</v>
      </c>
      <c r="G5" s="7" t="s">
        <v>41</v>
      </c>
      <c r="H5" s="9"/>
      <c r="I5" s="9"/>
      <c r="L5" s="7" t="s">
        <v>42</v>
      </c>
      <c r="M5" s="7" t="s">
        <v>43</v>
      </c>
      <c r="N5" s="7" t="s">
        <v>44</v>
      </c>
    </row>
    <row r="6" spans="1:14" ht="29.25" customHeight="1" x14ac:dyDescent="0.25">
      <c r="B6" s="8"/>
      <c r="C6" s="9"/>
      <c r="D6" s="8"/>
      <c r="E6" s="9"/>
      <c r="F6" s="9"/>
      <c r="G6" s="26">
        <f>'[1]STRADUS NL (2)'!F2</f>
        <v>100</v>
      </c>
      <c r="H6" s="60">
        <f>'Rekentool vulvolume'!F2</f>
        <v>300</v>
      </c>
      <c r="I6" s="60"/>
      <c r="L6" s="10"/>
      <c r="M6" s="1"/>
      <c r="N6" s="11"/>
    </row>
    <row r="7" spans="1:14" x14ac:dyDescent="0.25">
      <c r="A7" s="1" t="s">
        <v>6</v>
      </c>
      <c r="B7" s="1" t="s">
        <v>7</v>
      </c>
      <c r="D7" s="24">
        <v>41</v>
      </c>
      <c r="E7" s="15">
        <f>N7</f>
        <v>263.97600000000011</v>
      </c>
      <c r="F7" s="16">
        <f>D7*E7/1000000</f>
        <v>1.0823016000000005E-2</v>
      </c>
      <c r="G7" s="17">
        <f>$G$6*F7</f>
        <v>1.0823016000000005</v>
      </c>
      <c r="H7" s="61">
        <f>$H$6*F7</f>
        <v>3.2469048000000016</v>
      </c>
      <c r="I7" s="61"/>
      <c r="L7" s="12">
        <f>22*11*8</f>
        <v>1936</v>
      </c>
      <c r="M7" s="2">
        <v>1672.0239999999999</v>
      </c>
      <c r="N7" s="13">
        <f>L7-M7</f>
        <v>263.97600000000011</v>
      </c>
    </row>
    <row r="8" spans="1:14" x14ac:dyDescent="0.25">
      <c r="A8" s="2"/>
      <c r="B8" s="2" t="s">
        <v>10</v>
      </c>
      <c r="D8" s="25">
        <v>41</v>
      </c>
      <c r="E8" s="18">
        <f>N8</f>
        <v>329.97000000000025</v>
      </c>
      <c r="F8" s="19">
        <f>D8*E8/1000000</f>
        <v>1.3528770000000011E-2</v>
      </c>
      <c r="G8" s="20">
        <f>$G$6*F8</f>
        <v>1.3528770000000012</v>
      </c>
      <c r="H8" s="61">
        <f t="shared" ref="H8:H32" si="0">$H$6*F8</f>
        <v>4.0586310000000037</v>
      </c>
      <c r="I8" s="61"/>
      <c r="L8" s="12">
        <f>22*11*10</f>
        <v>2420</v>
      </c>
      <c r="M8" s="2">
        <f>M7/8*10</f>
        <v>2090.0299999999997</v>
      </c>
      <c r="N8" s="13">
        <f>L8-M8</f>
        <v>329.97000000000025</v>
      </c>
    </row>
    <row r="9" spans="1:14" x14ac:dyDescent="0.25">
      <c r="A9" s="2" t="s">
        <v>45</v>
      </c>
      <c r="B9" s="2" t="s">
        <v>7</v>
      </c>
      <c r="D9" s="25">
        <v>44</v>
      </c>
      <c r="E9" s="18">
        <f t="shared" ref="E9:E10" si="1">N9</f>
        <v>276.85000000000002</v>
      </c>
      <c r="F9" s="19">
        <f t="shared" ref="F9:F10" si="2">D9*E9/1000000</f>
        <v>1.2181400000000002E-2</v>
      </c>
      <c r="G9" s="20">
        <f t="shared" ref="G9:G13" si="3">$G$6*F9</f>
        <v>1.2181400000000002</v>
      </c>
      <c r="H9" s="61">
        <f t="shared" si="0"/>
        <v>3.6544200000000004</v>
      </c>
      <c r="I9" s="61"/>
      <c r="L9" s="66" t="s">
        <v>46</v>
      </c>
      <c r="M9" s="67"/>
      <c r="N9" s="13">
        <v>276.85000000000002</v>
      </c>
    </row>
    <row r="10" spans="1:14" x14ac:dyDescent="0.25">
      <c r="A10" s="2"/>
      <c r="B10" s="2" t="s">
        <v>10</v>
      </c>
      <c r="D10" s="25">
        <v>44</v>
      </c>
      <c r="E10" s="18">
        <f t="shared" si="1"/>
        <v>346.06</v>
      </c>
      <c r="F10" s="19">
        <f t="shared" si="2"/>
        <v>1.522664E-2</v>
      </c>
      <c r="G10" s="20">
        <f t="shared" si="3"/>
        <v>1.522664</v>
      </c>
      <c r="H10" s="61">
        <f t="shared" si="0"/>
        <v>4.5679920000000003</v>
      </c>
      <c r="I10" s="61"/>
      <c r="L10" s="66" t="s">
        <v>46</v>
      </c>
      <c r="M10" s="67"/>
      <c r="N10" s="13">
        <v>346.06</v>
      </c>
    </row>
    <row r="11" spans="1:14" x14ac:dyDescent="0.25">
      <c r="A11" s="2" t="s">
        <v>11</v>
      </c>
      <c r="B11" s="2" t="s">
        <v>12</v>
      </c>
      <c r="D11" s="25">
        <v>74.63</v>
      </c>
      <c r="E11" s="21">
        <f t="shared" ref="E11:E13" si="4">N11</f>
        <v>129.94299999999998</v>
      </c>
      <c r="F11" s="22">
        <f t="shared" ref="F11:F12" si="5">D11*E11/1000000</f>
        <v>9.6976460899999978E-3</v>
      </c>
      <c r="G11" s="23">
        <f t="shared" si="3"/>
        <v>0.96976460899999983</v>
      </c>
      <c r="H11" s="61">
        <f t="shared" si="0"/>
        <v>2.9092938269999995</v>
      </c>
      <c r="I11" s="61"/>
      <c r="L11" s="12">
        <f>20*6.7*8</f>
        <v>1072</v>
      </c>
      <c r="M11" s="2">
        <v>942.05700000000002</v>
      </c>
      <c r="N11" s="13">
        <f t="shared" ref="N11:N32" si="6">L11-M11</f>
        <v>129.94299999999998</v>
      </c>
    </row>
    <row r="12" spans="1:14" x14ac:dyDescent="0.25">
      <c r="A12" s="2" t="s">
        <v>47</v>
      </c>
      <c r="B12" s="2" t="s">
        <v>7</v>
      </c>
      <c r="D12" s="25">
        <v>41</v>
      </c>
      <c r="E12" s="21">
        <f t="shared" si="4"/>
        <v>78.874000000000024</v>
      </c>
      <c r="F12" s="22">
        <f t="shared" si="5"/>
        <v>3.2338340000000005E-3</v>
      </c>
      <c r="G12" s="23">
        <f t="shared" si="3"/>
        <v>0.32338340000000004</v>
      </c>
      <c r="H12" s="61">
        <f t="shared" si="0"/>
        <v>0.97015020000000018</v>
      </c>
      <c r="I12" s="61"/>
      <c r="L12" s="12">
        <f>22*11*8</f>
        <v>1936</v>
      </c>
      <c r="M12" s="2">
        <v>1857.126</v>
      </c>
      <c r="N12" s="13">
        <f t="shared" si="6"/>
        <v>78.874000000000024</v>
      </c>
    </row>
    <row r="13" spans="1:14" x14ac:dyDescent="0.25">
      <c r="A13" s="2" t="s">
        <v>47</v>
      </c>
      <c r="B13" s="2" t="s">
        <v>15</v>
      </c>
      <c r="D13" s="25">
        <v>20.5</v>
      </c>
      <c r="E13" s="21">
        <f t="shared" si="4"/>
        <v>104.37699999999995</v>
      </c>
      <c r="F13" s="22">
        <f>D13*E13/1000000</f>
        <v>2.1397284999999993E-3</v>
      </c>
      <c r="G13" s="23">
        <f t="shared" si="3"/>
        <v>0.21397284999999994</v>
      </c>
      <c r="H13" s="61">
        <f t="shared" si="0"/>
        <v>0.64191854999999975</v>
      </c>
      <c r="I13" s="61"/>
      <c r="L13" s="12">
        <f>22*22*8</f>
        <v>3872</v>
      </c>
      <c r="M13" s="2">
        <v>3767.623</v>
      </c>
      <c r="N13" s="13">
        <f t="shared" si="6"/>
        <v>104.37699999999995</v>
      </c>
    </row>
    <row r="14" spans="1:14" x14ac:dyDescent="0.25">
      <c r="A14" s="2" t="s">
        <v>48</v>
      </c>
      <c r="B14" s="2" t="s">
        <v>49</v>
      </c>
      <c r="D14" s="5">
        <v>5.5</v>
      </c>
      <c r="E14" s="63" t="s">
        <v>50</v>
      </c>
      <c r="F14" s="64"/>
      <c r="G14" s="65"/>
      <c r="H14" s="62">
        <f t="shared" si="0"/>
        <v>0</v>
      </c>
      <c r="I14" s="62"/>
      <c r="L14" s="12"/>
      <c r="M14" s="2"/>
      <c r="N14" s="13">
        <f t="shared" si="6"/>
        <v>0</v>
      </c>
    </row>
    <row r="15" spans="1:14" x14ac:dyDescent="0.25">
      <c r="A15" s="3" t="s">
        <v>51</v>
      </c>
      <c r="B15" s="3" t="s">
        <v>25</v>
      </c>
      <c r="D15" s="6">
        <v>16</v>
      </c>
      <c r="E15" s="63" t="s">
        <v>50</v>
      </c>
      <c r="F15" s="64"/>
      <c r="G15" s="65"/>
      <c r="H15" s="62">
        <f t="shared" si="0"/>
        <v>0</v>
      </c>
      <c r="I15" s="62"/>
      <c r="L15" s="12"/>
      <c r="M15" s="2"/>
      <c r="N15" s="13">
        <f t="shared" si="6"/>
        <v>0</v>
      </c>
    </row>
    <row r="16" spans="1:14" x14ac:dyDescent="0.25">
      <c r="A16" s="1" t="s">
        <v>16</v>
      </c>
      <c r="B16" s="1" t="s">
        <v>17</v>
      </c>
      <c r="D16" s="4">
        <v>44.44</v>
      </c>
      <c r="E16" s="15">
        <f t="shared" ref="E16:E32" si="7">N16</f>
        <v>237.4</v>
      </c>
      <c r="F16" s="16">
        <f t="shared" ref="F16:F32" si="8">D16*E16/1000000</f>
        <v>1.0550056E-2</v>
      </c>
      <c r="G16" s="17">
        <f t="shared" ref="G16:G32" si="9">$G$6*F16</f>
        <v>1.0550056000000001</v>
      </c>
      <c r="H16" s="61">
        <f t="shared" si="0"/>
        <v>3.1650168000000001</v>
      </c>
      <c r="I16" s="61"/>
      <c r="L16" s="66" t="s">
        <v>52</v>
      </c>
      <c r="M16" s="67"/>
      <c r="N16" s="13">
        <v>237.4</v>
      </c>
    </row>
    <row r="17" spans="1:14" x14ac:dyDescent="0.25">
      <c r="A17" s="2" t="s">
        <v>53</v>
      </c>
      <c r="B17" s="2" t="s">
        <v>54</v>
      </c>
      <c r="D17" s="5">
        <v>35.700000000000003</v>
      </c>
      <c r="E17" s="18">
        <f t="shared" si="7"/>
        <v>350</v>
      </c>
      <c r="F17" s="19">
        <f t="shared" si="8"/>
        <v>1.2495000000000003E-2</v>
      </c>
      <c r="G17" s="20">
        <f t="shared" si="9"/>
        <v>1.2495000000000003</v>
      </c>
      <c r="H17" s="61">
        <f t="shared" si="0"/>
        <v>3.7485000000000008</v>
      </c>
      <c r="I17" s="61"/>
      <c r="L17" s="12">
        <v>2800</v>
      </c>
      <c r="M17" s="2">
        <v>2450</v>
      </c>
      <c r="N17" s="13">
        <f t="shared" si="6"/>
        <v>350</v>
      </c>
    </row>
    <row r="18" spans="1:14" x14ac:dyDescent="0.25">
      <c r="A18" s="2" t="s">
        <v>55</v>
      </c>
      <c r="B18" s="2" t="s">
        <v>19</v>
      </c>
      <c r="D18" s="5">
        <v>33.33</v>
      </c>
      <c r="E18" s="18">
        <f t="shared" si="7"/>
        <v>504.88000000000011</v>
      </c>
      <c r="F18" s="19">
        <f t="shared" si="8"/>
        <v>1.6827650400000001E-2</v>
      </c>
      <c r="G18" s="20">
        <f t="shared" ref="G18" si="10">$G$6*F18</f>
        <v>1.68276504</v>
      </c>
      <c r="H18" s="61">
        <f t="shared" ref="H18" si="11">$H$6*F18</f>
        <v>5.0482951200000006</v>
      </c>
      <c r="I18" s="61"/>
      <c r="L18" s="12">
        <f>30*10*8</f>
        <v>2400</v>
      </c>
      <c r="M18" s="2">
        <v>1895.12</v>
      </c>
      <c r="N18" s="13">
        <f t="shared" ref="N18" si="12">L18-M18</f>
        <v>504.88000000000011</v>
      </c>
    </row>
    <row r="19" spans="1:14" x14ac:dyDescent="0.25">
      <c r="A19" s="2" t="s">
        <v>56</v>
      </c>
      <c r="B19" s="2" t="s">
        <v>19</v>
      </c>
      <c r="D19" s="5">
        <v>33.33</v>
      </c>
      <c r="E19" s="18">
        <f t="shared" ref="E19" si="13">N19</f>
        <v>864.40000000000009</v>
      </c>
      <c r="F19" s="19">
        <f t="shared" ref="F19" si="14">D19*E19/1000000</f>
        <v>2.8810452E-2</v>
      </c>
      <c r="G19" s="20">
        <f t="shared" si="9"/>
        <v>2.8810452</v>
      </c>
      <c r="H19" s="61">
        <f t="shared" si="0"/>
        <v>8.6431356000000008</v>
      </c>
      <c r="I19" s="61"/>
      <c r="L19" s="12">
        <f>30*10*8</f>
        <v>2400</v>
      </c>
      <c r="M19" s="2">
        <v>1535.6</v>
      </c>
      <c r="N19" s="13">
        <f t="shared" si="6"/>
        <v>864.40000000000009</v>
      </c>
    </row>
    <row r="20" spans="1:14" x14ac:dyDescent="0.25">
      <c r="A20" s="2" t="s">
        <v>18</v>
      </c>
      <c r="B20" s="2" t="s">
        <v>57</v>
      </c>
      <c r="D20" s="5">
        <v>33.33</v>
      </c>
      <c r="E20" s="18">
        <f t="shared" si="7"/>
        <v>540</v>
      </c>
      <c r="F20" s="19">
        <f t="shared" si="8"/>
        <v>1.7998200000000002E-2</v>
      </c>
      <c r="G20" s="20">
        <f t="shared" si="9"/>
        <v>1.7998200000000002</v>
      </c>
      <c r="H20" s="61">
        <f t="shared" si="0"/>
        <v>5.3994600000000004</v>
      </c>
      <c r="I20" s="61"/>
      <c r="L20" s="12">
        <f>30*10*10</f>
        <v>3000</v>
      </c>
      <c r="M20" s="2">
        <v>2460</v>
      </c>
      <c r="N20" s="13">
        <f t="shared" si="6"/>
        <v>540</v>
      </c>
    </row>
    <row r="21" spans="1:14" x14ac:dyDescent="0.25">
      <c r="A21" s="2" t="s">
        <v>20</v>
      </c>
      <c r="B21" s="2" t="s">
        <v>57</v>
      </c>
      <c r="D21" s="5">
        <v>33.33</v>
      </c>
      <c r="E21" s="18">
        <f t="shared" si="7"/>
        <v>957.00000000000023</v>
      </c>
      <c r="F21" s="19">
        <f t="shared" si="8"/>
        <v>3.1896810000000005E-2</v>
      </c>
      <c r="G21" s="20">
        <f t="shared" si="9"/>
        <v>3.1896810000000007</v>
      </c>
      <c r="H21" s="61">
        <f t="shared" si="0"/>
        <v>9.5690430000000006</v>
      </c>
      <c r="I21" s="61"/>
      <c r="L21" s="12">
        <f>30*10*10</f>
        <v>3000</v>
      </c>
      <c r="M21" s="2">
        <v>2042.9999999999998</v>
      </c>
      <c r="N21" s="13">
        <f t="shared" si="6"/>
        <v>957.00000000000023</v>
      </c>
    </row>
    <row r="22" spans="1:14" x14ac:dyDescent="0.25">
      <c r="A22" s="2" t="s">
        <v>21</v>
      </c>
      <c r="B22" s="2" t="s">
        <v>22</v>
      </c>
      <c r="D22" s="5">
        <v>5.55</v>
      </c>
      <c r="E22" s="18">
        <f t="shared" si="7"/>
        <v>5421.0639999999985</v>
      </c>
      <c r="F22" s="19">
        <f t="shared" si="8"/>
        <v>3.0086905199999989E-2</v>
      </c>
      <c r="G22" s="20">
        <f t="shared" si="9"/>
        <v>3.0086905199999991</v>
      </c>
      <c r="H22" s="61">
        <f t="shared" si="0"/>
        <v>9.0260715599999966</v>
      </c>
      <c r="I22" s="61"/>
      <c r="L22" s="12">
        <f>60*30*16</f>
        <v>28800</v>
      </c>
      <c r="M22" s="2">
        <v>23378.936000000002</v>
      </c>
      <c r="N22" s="13">
        <f t="shared" si="6"/>
        <v>5421.0639999999985</v>
      </c>
    </row>
    <row r="23" spans="1:14" x14ac:dyDescent="0.25">
      <c r="A23" s="3" t="s">
        <v>23</v>
      </c>
      <c r="B23" s="3" t="s">
        <v>22</v>
      </c>
      <c r="D23" s="6">
        <v>5.55</v>
      </c>
      <c r="E23" s="21">
        <f t="shared" si="7"/>
        <v>10196.695</v>
      </c>
      <c r="F23" s="22">
        <f t="shared" si="8"/>
        <v>5.6591657249999996E-2</v>
      </c>
      <c r="G23" s="23">
        <f t="shared" si="9"/>
        <v>5.6591657249999994</v>
      </c>
      <c r="H23" s="61">
        <f t="shared" si="0"/>
        <v>16.977497175</v>
      </c>
      <c r="I23" s="61"/>
      <c r="L23" s="12">
        <f>60*30*16</f>
        <v>28800</v>
      </c>
      <c r="M23" s="2">
        <v>18603.305</v>
      </c>
      <c r="N23" s="13">
        <f t="shared" si="6"/>
        <v>10196.695</v>
      </c>
    </row>
    <row r="24" spans="1:14" x14ac:dyDescent="0.25">
      <c r="A24" s="1" t="s">
        <v>24</v>
      </c>
      <c r="B24" s="1" t="s">
        <v>25</v>
      </c>
      <c r="D24" s="4">
        <v>11.11</v>
      </c>
      <c r="E24" s="15">
        <f t="shared" si="7"/>
        <v>2868.9409999999998</v>
      </c>
      <c r="F24" s="16">
        <f t="shared" si="8"/>
        <v>3.1873934509999993E-2</v>
      </c>
      <c r="G24" s="17">
        <f t="shared" si="9"/>
        <v>3.1873934509999993</v>
      </c>
      <c r="H24" s="61">
        <f t="shared" si="0"/>
        <v>9.5621803529999987</v>
      </c>
      <c r="I24" s="61"/>
      <c r="L24" s="12">
        <f>30*30*10</f>
        <v>9000</v>
      </c>
      <c r="M24" s="2">
        <v>6131.0590000000002</v>
      </c>
      <c r="N24" s="13">
        <f t="shared" si="6"/>
        <v>2868.9409999999998</v>
      </c>
    </row>
    <row r="25" spans="1:14" x14ac:dyDescent="0.25">
      <c r="A25" s="2" t="s">
        <v>26</v>
      </c>
      <c r="B25" s="2" t="s">
        <v>27</v>
      </c>
      <c r="D25" s="5">
        <v>4.17</v>
      </c>
      <c r="E25" s="18">
        <f t="shared" si="7"/>
        <v>9575.2825000000012</v>
      </c>
      <c r="F25" s="19">
        <f t="shared" si="8"/>
        <v>3.9928928025000004E-2</v>
      </c>
      <c r="G25" s="20">
        <f t="shared" si="9"/>
        <v>3.9928928025000006</v>
      </c>
      <c r="H25" s="61">
        <f t="shared" si="0"/>
        <v>11.978678407500002</v>
      </c>
      <c r="I25" s="61"/>
      <c r="L25" s="12">
        <f>60*40*10</f>
        <v>24000</v>
      </c>
      <c r="M25" s="2">
        <f>M26/12*10</f>
        <v>14424.717499999999</v>
      </c>
      <c r="N25" s="13">
        <f t="shared" si="6"/>
        <v>9575.2825000000012</v>
      </c>
    </row>
    <row r="26" spans="1:14" x14ac:dyDescent="0.25">
      <c r="A26" s="2" t="s">
        <v>28</v>
      </c>
      <c r="B26" s="2" t="s">
        <v>29</v>
      </c>
      <c r="D26" s="5">
        <v>4.17</v>
      </c>
      <c r="E26" s="18">
        <f t="shared" si="7"/>
        <v>11490.339</v>
      </c>
      <c r="F26" s="19">
        <f t="shared" si="8"/>
        <v>4.7914713630000001E-2</v>
      </c>
      <c r="G26" s="20">
        <f t="shared" si="9"/>
        <v>4.7914713630000003</v>
      </c>
      <c r="H26" s="61">
        <f t="shared" si="0"/>
        <v>14.374414089</v>
      </c>
      <c r="I26" s="61"/>
      <c r="L26" s="12">
        <f>60*40*12</f>
        <v>28800</v>
      </c>
      <c r="M26" s="2">
        <v>17309.661</v>
      </c>
      <c r="N26" s="13">
        <f t="shared" si="6"/>
        <v>11490.339</v>
      </c>
    </row>
    <row r="27" spans="1:14" x14ac:dyDescent="0.25">
      <c r="A27" s="2" t="s">
        <v>30</v>
      </c>
      <c r="B27" s="2" t="s">
        <v>29</v>
      </c>
      <c r="D27" s="5">
        <v>4.17</v>
      </c>
      <c r="E27" s="18">
        <f t="shared" si="7"/>
        <v>12347.042000000001</v>
      </c>
      <c r="F27" s="19">
        <f t="shared" si="8"/>
        <v>5.1487165140000006E-2</v>
      </c>
      <c r="G27" s="20">
        <f t="shared" si="9"/>
        <v>5.1487165140000002</v>
      </c>
      <c r="H27" s="61">
        <f t="shared" si="0"/>
        <v>15.446149542000002</v>
      </c>
      <c r="I27" s="61"/>
      <c r="L27" s="12">
        <f>60*40*12</f>
        <v>28800</v>
      </c>
      <c r="M27" s="2">
        <v>16452.957999999999</v>
      </c>
      <c r="N27" s="13">
        <f t="shared" si="6"/>
        <v>12347.042000000001</v>
      </c>
    </row>
    <row r="28" spans="1:14" x14ac:dyDescent="0.25">
      <c r="A28" s="2" t="s">
        <v>58</v>
      </c>
      <c r="B28" s="2" t="s">
        <v>59</v>
      </c>
      <c r="D28" s="5">
        <v>25</v>
      </c>
      <c r="E28" s="18">
        <f t="shared" si="7"/>
        <v>1472</v>
      </c>
      <c r="F28" s="19">
        <f t="shared" si="8"/>
        <v>3.6799999999999999E-2</v>
      </c>
      <c r="G28" s="20">
        <f t="shared" si="9"/>
        <v>3.6799999999999997</v>
      </c>
      <c r="H28" s="61">
        <f t="shared" si="0"/>
        <v>11.04</v>
      </c>
      <c r="I28" s="61"/>
      <c r="L28" s="12">
        <f>20*20*8</f>
        <v>3200</v>
      </c>
      <c r="M28" s="2">
        <f>L28*54/100</f>
        <v>1728</v>
      </c>
      <c r="N28" s="13">
        <f t="shared" si="6"/>
        <v>1472</v>
      </c>
    </row>
    <row r="29" spans="1:14" x14ac:dyDescent="0.25">
      <c r="A29" s="2" t="s">
        <v>60</v>
      </c>
      <c r="B29" s="2" t="s">
        <v>32</v>
      </c>
      <c r="D29" s="5">
        <v>11.11</v>
      </c>
      <c r="E29" s="18">
        <f t="shared" si="7"/>
        <v>4104</v>
      </c>
      <c r="F29" s="19">
        <f t="shared" si="8"/>
        <v>4.5595439999999994E-2</v>
      </c>
      <c r="G29" s="20">
        <f t="shared" si="9"/>
        <v>4.5595439999999998</v>
      </c>
      <c r="H29" s="61">
        <f t="shared" si="0"/>
        <v>13.678631999999999</v>
      </c>
      <c r="I29" s="61"/>
      <c r="L29" s="12">
        <f>30*30*12</f>
        <v>10800</v>
      </c>
      <c r="M29" s="2">
        <f>L29*62/100</f>
        <v>6696</v>
      </c>
      <c r="N29" s="13">
        <f t="shared" si="6"/>
        <v>4104</v>
      </c>
    </row>
    <row r="30" spans="1:14" x14ac:dyDescent="0.25">
      <c r="A30" s="2" t="s">
        <v>61</v>
      </c>
      <c r="B30" s="2" t="s">
        <v>29</v>
      </c>
      <c r="D30" s="5">
        <v>4.17</v>
      </c>
      <c r="E30" s="18">
        <f t="shared" ref="E30" si="15">N30</f>
        <v>8749.5070000000014</v>
      </c>
      <c r="F30" s="19">
        <f t="shared" ref="F30" si="16">D30*E30/1000000</f>
        <v>3.6485444190000001E-2</v>
      </c>
      <c r="G30" s="20">
        <f t="shared" si="9"/>
        <v>3.6485444190000003</v>
      </c>
      <c r="H30" s="61">
        <f t="shared" si="0"/>
        <v>10.945633257000001</v>
      </c>
      <c r="I30" s="61"/>
      <c r="L30" s="12">
        <f>60*40*12</f>
        <v>28800</v>
      </c>
      <c r="M30" s="2">
        <v>20050.492999999999</v>
      </c>
      <c r="N30" s="13">
        <f t="shared" ref="N30" si="17">L30-M30</f>
        <v>8749.5070000000014</v>
      </c>
    </row>
    <row r="31" spans="1:14" x14ac:dyDescent="0.25">
      <c r="A31" s="2" t="s">
        <v>31</v>
      </c>
      <c r="B31" s="2" t="s">
        <v>32</v>
      </c>
      <c r="D31" s="5">
        <v>11.11</v>
      </c>
      <c r="E31" s="18">
        <f t="shared" si="7"/>
        <v>4148.9639999999999</v>
      </c>
      <c r="F31" s="19">
        <f t="shared" si="8"/>
        <v>4.6094990039999999E-2</v>
      </c>
      <c r="G31" s="20">
        <f t="shared" si="9"/>
        <v>4.6094990039999999</v>
      </c>
      <c r="H31" s="61">
        <f t="shared" si="0"/>
        <v>13.828497012</v>
      </c>
      <c r="I31" s="61"/>
      <c r="L31" s="12">
        <f>30*30*12</f>
        <v>10800</v>
      </c>
      <c r="M31" s="2">
        <v>6651.0360000000001</v>
      </c>
      <c r="N31" s="13">
        <f t="shared" si="6"/>
        <v>4148.9639999999999</v>
      </c>
    </row>
    <row r="32" spans="1:14" x14ac:dyDescent="0.25">
      <c r="A32" s="3" t="s">
        <v>33</v>
      </c>
      <c r="B32" s="3" t="s">
        <v>29</v>
      </c>
      <c r="D32" s="6">
        <v>4.17</v>
      </c>
      <c r="E32" s="21">
        <f t="shared" si="7"/>
        <v>10209.329000000002</v>
      </c>
      <c r="F32" s="22">
        <f t="shared" si="8"/>
        <v>4.2572901930000004E-2</v>
      </c>
      <c r="G32" s="23">
        <f t="shared" si="9"/>
        <v>4.2572901930000002</v>
      </c>
      <c r="H32" s="61">
        <f t="shared" si="0"/>
        <v>12.771870579000002</v>
      </c>
      <c r="I32" s="61"/>
      <c r="L32" s="14">
        <f>60*40*12</f>
        <v>28800</v>
      </c>
      <c r="M32" s="3">
        <v>18590.670999999998</v>
      </c>
      <c r="N32" s="3">
        <f t="shared" si="6"/>
        <v>10209.329000000002</v>
      </c>
    </row>
  </sheetData>
  <sheetProtection algorithmName="SHA-512" hashValue="iFZIXXdR+8b4etQAuhSB/7r0/aB2cTG1Enk3vtjpSlnWS1inmApAP5yzEc5LG6tZIazzTMX21ZvuZd2VGKYbMQ==" saltValue="+tfoRyc1/vZX1J9xIKB1jg==" spinCount="100000" sheet="1" objects="1" scenarios="1"/>
  <mergeCells count="5">
    <mergeCell ref="E14:G14"/>
    <mergeCell ref="E15:G15"/>
    <mergeCell ref="L9:M9"/>
    <mergeCell ref="L10:M10"/>
    <mergeCell ref="L16:M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FAF504C5C2084CACF4D7A02C8EDAC9" ma:contentTypeVersion="16" ma:contentTypeDescription="Create a new document." ma:contentTypeScope="" ma:versionID="3e4856379223ba3d397409ce1323110f">
  <xsd:schema xmlns:xsd="http://www.w3.org/2001/XMLSchema" xmlns:xs="http://www.w3.org/2001/XMLSchema" xmlns:p="http://schemas.microsoft.com/office/2006/metadata/properties" xmlns:ns2="07edc544-749a-4354-a00f-0add51c6410b" xmlns:ns3="2e29779d-a50f-41c7-8dcd-88bbe49f492e" targetNamespace="http://schemas.microsoft.com/office/2006/metadata/properties" ma:root="true" ma:fieldsID="c641354d507f21482a6d54458d5ffdf8" ns2:_="" ns3:_="">
    <xsd:import namespace="07edc544-749a-4354-a00f-0add51c6410b"/>
    <xsd:import namespace="2e29779d-a50f-41c7-8dcd-88bbe49f492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dc544-749a-4354-a00f-0add51c6410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3cdb65d-b09e-48ed-b537-0e0e83c42036}" ma:internalName="TaxCatchAll" ma:showField="CatchAllData" ma:web="07edc544-749a-4354-a00f-0add51c641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9779d-a50f-41c7-8dcd-88bbe49f49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6862f0c-d964-4a1e-b73c-1ea1c7174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7edc544-749a-4354-a00f-0add51c6410b">
      <UserInfo>
        <DisplayName>Scholz, Hella</DisplayName>
        <AccountId>30</AccountId>
        <AccountType/>
      </UserInfo>
      <UserInfo>
        <DisplayName>De Bock, Kristof</DisplayName>
        <AccountId>18</AccountId>
        <AccountType/>
      </UserInfo>
      <UserInfo>
        <DisplayName>Van Meeuwen, Neal</DisplayName>
        <AccountId>17</AccountId>
        <AccountType/>
      </UserInfo>
      <UserInfo>
        <DisplayName>Quix, Werner</DisplayName>
        <AccountId>164</AccountId>
        <AccountType/>
      </UserInfo>
      <UserInfo>
        <DisplayName>Monten, Ludo</DisplayName>
        <AccountId>332</AccountId>
        <AccountType/>
      </UserInfo>
      <UserInfo>
        <DisplayName>Rinke Veld</DisplayName>
        <AccountId>843</AccountId>
        <AccountType/>
      </UserInfo>
      <UserInfo>
        <DisplayName>Van de Kerckhove, Svea</DisplayName>
        <AccountId>6</AccountId>
        <AccountType/>
      </UserInfo>
    </SharedWithUsers>
    <lcf76f155ced4ddcb4097134ff3c332f xmlns="2e29779d-a50f-41c7-8dcd-88bbe49f492e">
      <Terms xmlns="http://schemas.microsoft.com/office/infopath/2007/PartnerControls"/>
    </lcf76f155ced4ddcb4097134ff3c332f>
    <TaxCatchAll xmlns="07edc544-749a-4354-a00f-0add51c6410b" xsi:nil="true"/>
  </documentManagement>
</p:properties>
</file>

<file path=customXml/itemProps1.xml><?xml version="1.0" encoding="utf-8"?>
<ds:datastoreItem xmlns:ds="http://schemas.openxmlformats.org/officeDocument/2006/customXml" ds:itemID="{0F5BB434-CAF3-4ADC-A2D1-B445AC4D18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539246-7A61-4981-88E9-C901F1AD1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edc544-749a-4354-a00f-0add51c6410b"/>
    <ds:schemaRef ds:uri="2e29779d-a50f-41c7-8dcd-88bbe49f49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C6866B-E8FD-4BDA-BA2A-2C97C9BD12F7}">
  <ds:schemaRefs>
    <ds:schemaRef ds:uri="http://schemas.microsoft.com/office/2006/metadata/properties"/>
    <ds:schemaRef ds:uri="http://schemas.microsoft.com/office/infopath/2007/PartnerControls"/>
    <ds:schemaRef ds:uri="07edc544-749a-4354-a00f-0add51c6410b"/>
    <ds:schemaRef ds:uri="2e29779d-a50f-41c7-8dcd-88bbe49f49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Rekentool vulvolume</vt:lpstr>
      <vt:lpstr>rekenblad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Sven Tilkin</dc:creator>
  <cp:keywords/>
  <dc:description/>
  <cp:lastModifiedBy>Schellis, Kathleen</cp:lastModifiedBy>
  <cp:revision/>
  <dcterms:created xsi:type="dcterms:W3CDTF">2020-06-09T08:12:43Z</dcterms:created>
  <dcterms:modified xsi:type="dcterms:W3CDTF">2023-06-27T13:36:09Z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0x01010032FAF504C5C2084CACF4D7A02C8EDAC9</vt:lpwstr>
  </property>
  <property fmtid="{D5CDD505-2E9C-101B-9397-08002B2CF9AE}" pid="3" name="Order">
    <vt:r8>70000</vt:r8>
  </property>
  <property fmtid="{D5CDD505-2E9C-101B-9397-08002B2CF9AE}" pid="4" name="ComplianceAssetId">
    <vt:lpwstr/>
  </property>
  <property fmtid="{D5CDD505-2E9C-101B-9397-08002B2CF9AE}" pid="5" name="MediaServiceImageTags">
    <vt:lpwstr/>
  </property>
</Properties>
</file>